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теплоноситель" sheetId="1" r:id="rId1"/>
  </sheets>
  <externalReferences>
    <externalReference r:id="rId2"/>
  </externalReferences>
  <calcPr calcId="152511" refMode="R1C1" calcOnSave="0"/>
</workbook>
</file>

<file path=xl/calcChain.xml><?xml version="1.0" encoding="utf-8"?>
<calcChain xmlns="http://schemas.openxmlformats.org/spreadsheetml/2006/main">
  <c r="E58" i="1" l="1"/>
  <c r="E53" i="1"/>
  <c r="E50" i="1"/>
  <c r="E49" i="1"/>
  <c r="E47" i="1"/>
  <c r="E43" i="1"/>
  <c r="E42" i="1" s="1"/>
  <c r="E29" i="1"/>
  <c r="E27" i="1" s="1"/>
  <c r="E25" i="1" s="1"/>
  <c r="E19" i="1"/>
  <c r="E16" i="1"/>
  <c r="E15" i="1"/>
  <c r="E11" i="1"/>
  <c r="B8" i="1"/>
  <c r="B7" i="1"/>
  <c r="B6" i="1"/>
  <c r="B5" i="1"/>
  <c r="E2" i="1"/>
  <c r="E57" i="1" l="1"/>
  <c r="E59" i="1"/>
  <c r="E60" i="1"/>
  <c r="E61" i="1" s="1"/>
</calcChain>
</file>

<file path=xl/sharedStrings.xml><?xml version="1.0" encoding="utf-8"?>
<sst xmlns="http://schemas.openxmlformats.org/spreadsheetml/2006/main" count="148" uniqueCount="106">
  <si>
    <t>plan.org</t>
  </si>
  <si>
    <t>Смета расходов</t>
  </si>
  <si>
    <t>В И Д   Д Е Я Т Е Л Ь Н О С Т И</t>
  </si>
  <si>
    <t>№ п/п</t>
  </si>
  <si>
    <t>Наименование</t>
  </si>
  <si>
    <t>Единица измерения</t>
  </si>
  <si>
    <t>план организации</t>
  </si>
  <si>
    <t>1.</t>
  </si>
  <si>
    <t>ОПЕРАЦИОННЫЕ РАСХОДЫ</t>
  </si>
  <si>
    <t>тыс. руб.</t>
  </si>
  <si>
    <t>1.1.</t>
  </si>
  <si>
    <t>Стоимость реагентов, а также фильтрующих и ионообменных материалов</t>
  </si>
  <si>
    <t>1.2.</t>
  </si>
  <si>
    <t>Стоимость инструментов, приспособлений, инвентаря, приборов, лабораторного оборудования</t>
  </si>
  <si>
    <t>1.3.</t>
  </si>
  <si>
    <t>Расходы на оплату труда персонала, участвующего в процессе водоподготовки</t>
  </si>
  <si>
    <t>1.4.</t>
  </si>
  <si>
    <t>Прочие операционные расходы, относимые на процесс водоподготовки, в том числе:</t>
  </si>
  <si>
    <t>1.4.1.</t>
  </si>
  <si>
    <t>Расходы на ремонт основных фондов</t>
  </si>
  <si>
    <t>1.4.2.</t>
  </si>
  <si>
    <t>Общехозяйственные расходы</t>
  </si>
  <si>
    <t>1.4.3.</t>
  </si>
  <si>
    <t>Расходы на оплату работ и услуг производственного характера, выполняемых по договорам со сторонними организациями</t>
  </si>
  <si>
    <t>1.4.4.</t>
  </si>
  <si>
    <t>Расходы на мероприятия, необходимые для доведения воды до установленных параметров качества теплоносителя</t>
  </si>
  <si>
    <t>1.4.5.</t>
  </si>
  <si>
    <t>Прочие операционные расходы</t>
  </si>
  <si>
    <t>2.</t>
  </si>
  <si>
    <t>НЕПОДКОНТРОЛЬНЫЕ РАСХОДЫ</t>
  </si>
  <si>
    <t>2.1.</t>
  </si>
  <si>
    <t>Стоимость транспортировки и очистки сточных вод, возникающих в процессе водоподготовки</t>
  </si>
  <si>
    <t>2.2.</t>
  </si>
  <si>
    <t>Прочие неподконтрольные расходы, относимые на процесс водоподготовки, в том числе:</t>
  </si>
  <si>
    <t>2.2.1.</t>
  </si>
  <si>
    <t>Арендная плата</t>
  </si>
  <si>
    <t>2.2.2.</t>
  </si>
  <si>
    <t>Расходы на уплату налогов, сборов и других обязательных платежей, в том числе:</t>
  </si>
  <si>
    <t>2.2.2.1.</t>
  </si>
  <si>
    <t>водный налог (плата за пользование водными объектами)</t>
  </si>
  <si>
    <t>2.2.2.2.</t>
  </si>
  <si>
    <t>плата за выбросы и сбросы загрязняющих веществ в окружающую среду</t>
  </si>
  <si>
    <t>2.2.2.3.</t>
  </si>
  <si>
    <t>налог на имущество</t>
  </si>
  <si>
    <t>2.2.2.4.</t>
  </si>
  <si>
    <t>налог на прибыль</t>
  </si>
  <si>
    <t>2.2.2.5.</t>
  </si>
  <si>
    <t>расходы на обязательное страхование</t>
  </si>
  <si>
    <t>2.2.2.6.</t>
  </si>
  <si>
    <t>прочие налоги и сборы</t>
  </si>
  <si>
    <t>2.2.3.</t>
  </si>
  <si>
    <t>Отчисления на социальные нужды от фонда оплаты труда</t>
  </si>
  <si>
    <t>2.2.4.</t>
  </si>
  <si>
    <t>Расходы по сомнительным долгам</t>
  </si>
  <si>
    <t>2.2.5.</t>
  </si>
  <si>
    <t>Амортизация основных фондов, участвующих в процессе водоподготовки</t>
  </si>
  <si>
    <t>2.2.6.</t>
  </si>
  <si>
    <t>Расходы на выплаты по договорам займа и кредитным договорам, включая проценты по ним</t>
  </si>
  <si>
    <t>2.2.7.</t>
  </si>
  <si>
    <t>Экономия, определенная в прошедшем долгосрочном периоде регулирования и подлежащая учету в текущем долгосрочном периоде регулирования</t>
  </si>
  <si>
    <t>2.2.8.</t>
  </si>
  <si>
    <t>Прочие неподконтрольные расходы</t>
  </si>
  <si>
    <t>3.</t>
  </si>
  <si>
    <t>РАСХОДЫ НА ПРИОБРЕТЕНИЕ ЭНЕРГЕТИЧЕСКИХ РЕСУРСОВ, ХОЛОДНОЙ ВОДЫ И ТЕПЛОНОСИТЕЛЯ</t>
  </si>
  <si>
    <t>3.1.</t>
  </si>
  <si>
    <t>Расходы на электрическую энергию</t>
  </si>
  <si>
    <t>3.1.1.</t>
  </si>
  <si>
    <t>Средний тариф на электрическую энергию</t>
  </si>
  <si>
    <t>руб/кВтч</t>
  </si>
  <si>
    <t>3.1.2.</t>
  </si>
  <si>
    <t>Объем электроэнергии по тарифу</t>
  </si>
  <si>
    <t>тыс. кВтч</t>
  </si>
  <si>
    <t>3.2.</t>
  </si>
  <si>
    <t>Расходы на тепловую энергию</t>
  </si>
  <si>
    <t>3.3.</t>
  </si>
  <si>
    <t>Расходы на теплоноситель</t>
  </si>
  <si>
    <t>3.4.</t>
  </si>
  <si>
    <t>Расходы на топливо</t>
  </si>
  <si>
    <t>3.5.</t>
  </si>
  <si>
    <t>Расходы на покупку воды</t>
  </si>
  <si>
    <t>4.</t>
  </si>
  <si>
    <t>ПРИБЫЛЬ</t>
  </si>
  <si>
    <t>4.1.</t>
  </si>
  <si>
    <t>Капитальные вложения (инвестиции)</t>
  </si>
  <si>
    <t>4.2.</t>
  </si>
  <si>
    <t>Затраты на предоставление работникам льгот, гарантий и компенсаций</t>
  </si>
  <si>
    <t>5.</t>
  </si>
  <si>
    <t>КОРРЕКТИРОВКА НВВ</t>
  </si>
  <si>
    <t>5.1.</t>
  </si>
  <si>
    <t>Корректировка с целью учета отклонения фактических значений, параметров расчета тарифов от значений, учтенных при установлении тарифов</t>
  </si>
  <si>
    <t>5.2.</t>
  </si>
  <si>
    <t>Корректировка НВВ в связи с изменением (неисполнением) инвестиционной программы</t>
  </si>
  <si>
    <t>6.</t>
  </si>
  <si>
    <t>РАСЧЕТНАЯ ПРЕДПРИНИМАТЕЛЬСКАЯ ПРИБЫЛЬ</t>
  </si>
  <si>
    <t>7.</t>
  </si>
  <si>
    <t>НЕОБХОДИМАЯ ВАЛОВАЯ ВЫРУЧКА</t>
  </si>
  <si>
    <t>8.</t>
  </si>
  <si>
    <t>ОБЪЕМ ОТПУСКА ТЕПЛОНОСИТЕЛЯ</t>
  </si>
  <si>
    <t>тыс. куб. м</t>
  </si>
  <si>
    <t>9.</t>
  </si>
  <si>
    <t>ТАРИФ НА ТЕПЛОНОСИТЕЛЬ</t>
  </si>
  <si>
    <t>руб./куб. м</t>
  </si>
  <si>
    <t>9.1.</t>
  </si>
  <si>
    <t>с 01.01 по 30.06</t>
  </si>
  <si>
    <t>9.2.</t>
  </si>
  <si>
    <t>с 01.07 по 31.12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</si>
</sst>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0" borderId="0" xfId="0" applyNumberFormat="1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Fill="1" applyAlignment="1" applyProtection="1">
      <alignment horizontal="left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164" fontId="5" fillId="2" borderId="1" xfId="0" applyNumberFormat="1" applyFont="1" applyFill="1" applyBorder="1" applyAlignment="1" applyProtection="1">
      <alignment horizontal="right" vertical="top"/>
    </xf>
    <xf numFmtId="0" fontId="5" fillId="0" borderId="0" xfId="0" applyFont="1" applyAlignment="1" applyProtection="1">
      <alignment vertical="top"/>
    </xf>
    <xf numFmtId="164" fontId="5" fillId="3" borderId="1" xfId="0" applyNumberFormat="1" applyFont="1" applyFill="1" applyBorder="1" applyAlignment="1" applyProtection="1">
      <alignment horizontal="right" vertical="top"/>
      <protection locked="0"/>
    </xf>
    <xf numFmtId="0" fontId="3" fillId="0" borderId="0" xfId="0" applyFont="1" applyAlignment="1" applyProtection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164" fontId="3" fillId="2" borderId="1" xfId="0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>
      <alignment horizontal="justify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justify" vertical="center"/>
    </xf>
    <xf numFmtId="0" fontId="3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justify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2" fontId="5" fillId="2" borderId="1" xfId="0" applyNumberFormat="1" applyFont="1" applyFill="1" applyBorder="1" applyAlignment="1" applyProtection="1">
      <alignment horizontal="right" vertical="top"/>
    </xf>
    <xf numFmtId="0" fontId="3" fillId="0" borderId="1" xfId="0" applyFont="1" applyBorder="1" applyAlignment="1">
      <alignment vertical="center" wrapText="1"/>
    </xf>
    <xf numFmtId="49" fontId="3" fillId="0" borderId="0" xfId="0" applyNumberFormat="1" applyFont="1" applyProtection="1"/>
    <xf numFmtId="0" fontId="5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chns\Desktop\&#1076;&#1086;&#1084;&#1086;&#1081;%20&#1089;&#1077;&#1075;&#1086;&#1076;&#1085;&#1103;%2021%20&#1080;&#1102;&#1085;&#1103;\&#1055;&#1088;&#1077;&#1076;&#1083;&#1086;&#1078;&#1077;&#1085;&#1080;&#1077;%20&#1086;&#1088;&#1075;&#1072;&#1085;&#1080;&#1079;&#1072;&#1094;&#1080;&#1080;%20&#1086;&#1073;%20&#1091;&#1089;&#1090;&#1072;&#1085;&#1086;&#1074;&#1083;&#1077;&#1085;&#1080;&#1077;%20&#1094;&#1077;&#1085;%20%20(%20&#1090;&#1072;&#1088;&#1080;&#1092;&#1072;)%20&#1085;&#1072;%202025%20&#1075;&#1086;&#1076;\&#1043;&#1054;%20&#1042;&#1077;&#1088;&#1093;&#1085;&#1103;&#1103;%20&#1055;&#1099;&#1096;&#1084;&#1072;%20&#1040;&#1054;%20&#1059;&#1087;&#1088;&#1072;&#1074;&#1083;&#1077;&#1085;&#1080;&#1077;%20&#1090;&#1077;&#1087;&#1083;&#1086;&#1074;&#1099;&#1084;&#1080;%20&#1089;&#1077;&#1090;&#1103;&#1084;&#1080;%20PREDL.ORG.TN.2025(v.25.3.0)%20&#1090;&#1077;&#1087;&#1083;&#1086;&#1085;&#1086;&#1089;&#1080;&#1090;&#1077;&#1083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.16 Правил"/>
      <sheetName val="Титульный"/>
      <sheetName val="Баланс"/>
      <sheetName val="Смета расходов"/>
      <sheetName val="Сырье и материалы"/>
      <sheetName val="ХВС"/>
      <sheetName val="ТН"/>
      <sheetName val="Списки"/>
      <sheetName val="MO"/>
      <sheetName val="RO"/>
      <sheetName val="Лист1"/>
    </sheetNames>
    <sheetDataSet>
      <sheetData sheetId="0"/>
      <sheetData sheetId="1">
        <row r="12">
          <cell r="D12" t="str">
            <v>городской округ Верхняя Пышма</v>
          </cell>
        </row>
        <row r="17">
          <cell r="D17" t="str">
            <v>Акционерное общество «Управление тепловыми сетями» (город Верхняя Пышма)</v>
          </cell>
        </row>
        <row r="21">
          <cell r="D21" t="str">
            <v>вода</v>
          </cell>
        </row>
        <row r="39">
          <cell r="D39">
            <v>2025</v>
          </cell>
        </row>
      </sheetData>
      <sheetData sheetId="2">
        <row r="27">
          <cell r="N27">
            <v>77.691000000000003</v>
          </cell>
        </row>
      </sheetData>
      <sheetData sheetId="3"/>
      <sheetData sheetId="4">
        <row r="15">
          <cell r="N15">
            <v>193.53964500000001</v>
          </cell>
        </row>
        <row r="16">
          <cell r="N16">
            <v>0</v>
          </cell>
        </row>
        <row r="17">
          <cell r="N17">
            <v>0</v>
          </cell>
        </row>
      </sheetData>
      <sheetData sheetId="5">
        <row r="17">
          <cell r="N17">
            <v>2334.0891200000001</v>
          </cell>
        </row>
      </sheetData>
      <sheetData sheetId="6">
        <row r="17">
          <cell r="N17">
            <v>0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61"/>
  <sheetViews>
    <sheetView tabSelected="1" topLeftCell="A8" workbookViewId="0">
      <selection activeCell="C39" sqref="C39"/>
    </sheetView>
  </sheetViews>
  <sheetFormatPr defaultRowHeight="15" x14ac:dyDescent="0.25"/>
  <cols>
    <col min="1" max="1" width="9.140625" style="4"/>
    <col min="2" max="2" width="8" style="42" customWidth="1"/>
    <col min="3" max="3" width="80.85546875" style="4" customWidth="1"/>
    <col min="4" max="4" width="10.42578125" style="4" customWidth="1"/>
    <col min="5" max="5" width="17.42578125" style="4" customWidth="1"/>
    <col min="6" max="16384" width="9.140625" style="4"/>
  </cols>
  <sheetData>
    <row r="1" spans="2:5" s="2" customFormat="1" x14ac:dyDescent="0.25">
      <c r="B1" s="1"/>
      <c r="E1" s="2" t="s">
        <v>0</v>
      </c>
    </row>
    <row r="2" spans="2:5" s="2" customFormat="1" x14ac:dyDescent="0.25">
      <c r="B2" s="1"/>
      <c r="E2" s="2">
        <f>[1]Титульный!$D$39</f>
        <v>2025</v>
      </c>
    </row>
    <row r="3" spans="2:5" ht="15.75" x14ac:dyDescent="0.25">
      <c r="B3" s="3" t="s">
        <v>1</v>
      </c>
      <c r="C3" s="3"/>
      <c r="D3" s="3"/>
      <c r="E3" s="3"/>
    </row>
    <row r="4" spans="2:5" s="6" customFormat="1" ht="15.75" x14ac:dyDescent="0.25">
      <c r="B4" s="5"/>
      <c r="C4" s="5"/>
      <c r="D4" s="5"/>
      <c r="E4" s="5"/>
    </row>
    <row r="5" spans="2:5" s="6" customFormat="1" ht="15.75" x14ac:dyDescent="0.25">
      <c r="B5" s="7" t="str">
        <f>"Муниципальное образование: " &amp; [1]Титульный!D12</f>
        <v>Муниципальное образование: городской округ Верхняя Пышма</v>
      </c>
      <c r="C5" s="7"/>
      <c r="D5" s="7"/>
      <c r="E5" s="7"/>
    </row>
    <row r="6" spans="2:5" s="6" customFormat="1" ht="15.75" x14ac:dyDescent="0.25">
      <c r="B6" s="7" t="str">
        <f>"Наименование организации: " &amp; [1]Титульный!D17</f>
        <v>Наименование организации: Акционерное общество «Управление тепловыми сетями» (город Верхняя Пышма)</v>
      </c>
      <c r="C6" s="7"/>
      <c r="D6" s="7"/>
      <c r="E6" s="7"/>
    </row>
    <row r="7" spans="2:5" s="6" customFormat="1" ht="15.75" hidden="1" x14ac:dyDescent="0.25">
      <c r="B7" s="7" t="str">
        <f>"Категория воды: " &amp; [1]Титульный!D21</f>
        <v>Категория воды: вода</v>
      </c>
      <c r="C7" s="7"/>
      <c r="D7" s="7"/>
      <c r="E7" s="7"/>
    </row>
    <row r="8" spans="2:5" s="6" customFormat="1" ht="15.75" x14ac:dyDescent="0.25">
      <c r="B8" s="7" t="str">
        <f>"Дополнительные признаки организации: " &amp; [1]Титульный!D23</f>
        <v xml:space="preserve">Дополнительные признаки организации: </v>
      </c>
      <c r="C8" s="7"/>
      <c r="D8" s="7"/>
      <c r="E8" s="7"/>
    </row>
    <row r="10" spans="2:5" ht="15" customHeight="1" x14ac:dyDescent="0.25">
      <c r="B10" s="8" t="s">
        <v>2</v>
      </c>
      <c r="C10" s="8"/>
      <c r="D10" s="8"/>
      <c r="E10" s="43"/>
    </row>
    <row r="11" spans="2:5" s="12" customFormat="1" ht="29.25" customHeight="1" x14ac:dyDescent="0.25">
      <c r="B11" s="10" t="s">
        <v>3</v>
      </c>
      <c r="C11" s="8" t="s">
        <v>4</v>
      </c>
      <c r="D11" s="9" t="s">
        <v>5</v>
      </c>
      <c r="E11" s="11" t="str">
        <f>"Очередной
год " &amp; [1]Титульный!$D$39</f>
        <v>Очередной
год 2025</v>
      </c>
    </row>
    <row r="12" spans="2:5" s="12" customFormat="1" ht="15" customHeight="1" x14ac:dyDescent="0.25">
      <c r="B12" s="10"/>
      <c r="C12" s="8"/>
      <c r="D12" s="9"/>
      <c r="E12" s="44" t="s">
        <v>6</v>
      </c>
    </row>
    <row r="13" spans="2:5" s="12" customFormat="1" x14ac:dyDescent="0.25">
      <c r="B13" s="13"/>
      <c r="C13" s="8"/>
      <c r="D13" s="9"/>
      <c r="E13" s="45"/>
    </row>
    <row r="14" spans="2:5" s="12" customFormat="1" x14ac:dyDescent="0.25">
      <c r="B14" s="14">
        <v>1</v>
      </c>
      <c r="C14" s="15">
        <v>2</v>
      </c>
      <c r="D14" s="15">
        <v>3</v>
      </c>
      <c r="E14" s="15">
        <v>5</v>
      </c>
    </row>
    <row r="15" spans="2:5" s="19" customFormat="1" ht="14.25" x14ac:dyDescent="0.25">
      <c r="B15" s="16" t="s">
        <v>7</v>
      </c>
      <c r="C15" s="17" t="s">
        <v>8</v>
      </c>
      <c r="D15" s="16" t="s">
        <v>9</v>
      </c>
      <c r="E15" s="18">
        <f t="shared" ref="E15" si="0">E16+E17+E18+E19</f>
        <v>1569.2496450000001</v>
      </c>
    </row>
    <row r="16" spans="2:5" s="19" customFormat="1" ht="14.25" x14ac:dyDescent="0.25">
      <c r="B16" s="16" t="s">
        <v>10</v>
      </c>
      <c r="C16" s="17" t="s">
        <v>11</v>
      </c>
      <c r="D16" s="16" t="s">
        <v>9</v>
      </c>
      <c r="E16" s="18">
        <f>'[1]Сырье и материалы'!N15+'[1]Сырье и материалы'!N16+'[1]Сырье и материалы'!N17</f>
        <v>193.53964500000001</v>
      </c>
    </row>
    <row r="17" spans="2:5" s="19" customFormat="1" ht="28.5" x14ac:dyDescent="0.25">
      <c r="B17" s="16" t="s">
        <v>12</v>
      </c>
      <c r="C17" s="17" t="s">
        <v>13</v>
      </c>
      <c r="D17" s="16" t="s">
        <v>9</v>
      </c>
      <c r="E17" s="20"/>
    </row>
    <row r="18" spans="2:5" s="21" customFormat="1" ht="15" customHeight="1" x14ac:dyDescent="0.25">
      <c r="B18" s="16" t="s">
        <v>14</v>
      </c>
      <c r="C18" s="17" t="s">
        <v>15</v>
      </c>
      <c r="D18" s="16" t="s">
        <v>9</v>
      </c>
      <c r="E18" s="20">
        <v>365.97</v>
      </c>
    </row>
    <row r="19" spans="2:5" s="21" customFormat="1" ht="28.5" x14ac:dyDescent="0.25">
      <c r="B19" s="16" t="s">
        <v>16</v>
      </c>
      <c r="C19" s="17" t="s">
        <v>17</v>
      </c>
      <c r="D19" s="16" t="s">
        <v>9</v>
      </c>
      <c r="E19" s="18">
        <f t="shared" ref="E19" si="1">E20+E21+E22+E23+E24</f>
        <v>1009.74</v>
      </c>
    </row>
    <row r="20" spans="2:5" s="19" customFormat="1" x14ac:dyDescent="0.25">
      <c r="B20" s="22" t="s">
        <v>18</v>
      </c>
      <c r="C20" s="23" t="s">
        <v>19</v>
      </c>
      <c r="D20" s="22" t="s">
        <v>9</v>
      </c>
      <c r="E20" s="20"/>
    </row>
    <row r="21" spans="2:5" s="19" customFormat="1" x14ac:dyDescent="0.25">
      <c r="B21" s="22" t="s">
        <v>20</v>
      </c>
      <c r="C21" s="23" t="s">
        <v>21</v>
      </c>
      <c r="D21" s="22" t="s">
        <v>9</v>
      </c>
      <c r="E21" s="20">
        <v>115.1</v>
      </c>
    </row>
    <row r="22" spans="2:5" s="19" customFormat="1" ht="30" x14ac:dyDescent="0.25">
      <c r="B22" s="22" t="s">
        <v>22</v>
      </c>
      <c r="C22" s="23" t="s">
        <v>23</v>
      </c>
      <c r="D22" s="22" t="s">
        <v>9</v>
      </c>
      <c r="E22" s="20">
        <v>801.46</v>
      </c>
    </row>
    <row r="23" spans="2:5" s="19" customFormat="1" ht="30" x14ac:dyDescent="0.25">
      <c r="B23" s="22" t="s">
        <v>24</v>
      </c>
      <c r="C23" s="23" t="s">
        <v>25</v>
      </c>
      <c r="D23" s="22" t="s">
        <v>9</v>
      </c>
      <c r="E23" s="20">
        <v>0</v>
      </c>
    </row>
    <row r="24" spans="2:5" s="19" customFormat="1" x14ac:dyDescent="0.25">
      <c r="B24" s="22" t="s">
        <v>26</v>
      </c>
      <c r="C24" s="23" t="s">
        <v>27</v>
      </c>
      <c r="D24" s="22" t="s">
        <v>9</v>
      </c>
      <c r="E24" s="20">
        <v>93.18</v>
      </c>
    </row>
    <row r="25" spans="2:5" s="19" customFormat="1" ht="14.25" x14ac:dyDescent="0.25">
      <c r="B25" s="16" t="s">
        <v>28</v>
      </c>
      <c r="C25" s="17" t="s">
        <v>29</v>
      </c>
      <c r="D25" s="16" t="s">
        <v>9</v>
      </c>
      <c r="E25" s="18">
        <f t="shared" ref="E25" si="2">E26+E27</f>
        <v>0</v>
      </c>
    </row>
    <row r="26" spans="2:5" s="21" customFormat="1" ht="28.5" x14ac:dyDescent="0.25">
      <c r="B26" s="16" t="s">
        <v>30</v>
      </c>
      <c r="C26" s="17" t="s">
        <v>31</v>
      </c>
      <c r="D26" s="16" t="s">
        <v>9</v>
      </c>
      <c r="E26" s="20"/>
    </row>
    <row r="27" spans="2:5" s="21" customFormat="1" ht="28.5" x14ac:dyDescent="0.25">
      <c r="B27" s="16" t="s">
        <v>32</v>
      </c>
      <c r="C27" s="17" t="s">
        <v>33</v>
      </c>
      <c r="D27" s="16" t="s">
        <v>9</v>
      </c>
      <c r="E27" s="18">
        <f t="shared" ref="E27" si="3">E28+E29+E36+E37+E38+E39+E40+E41</f>
        <v>0</v>
      </c>
    </row>
    <row r="28" spans="2:5" s="21" customFormat="1" x14ac:dyDescent="0.25">
      <c r="B28" s="22" t="s">
        <v>34</v>
      </c>
      <c r="C28" s="23" t="s">
        <v>35</v>
      </c>
      <c r="D28" s="22" t="s">
        <v>9</v>
      </c>
      <c r="E28" s="20"/>
    </row>
    <row r="29" spans="2:5" s="21" customFormat="1" x14ac:dyDescent="0.25">
      <c r="B29" s="22" t="s">
        <v>36</v>
      </c>
      <c r="C29" s="23" t="s">
        <v>37</v>
      </c>
      <c r="D29" s="22" t="s">
        <v>9</v>
      </c>
      <c r="E29" s="24">
        <f>E30+E31+E32+E33+E35+E34</f>
        <v>0</v>
      </c>
    </row>
    <row r="30" spans="2:5" s="21" customFormat="1" x14ac:dyDescent="0.25">
      <c r="B30" s="22" t="s">
        <v>38</v>
      </c>
      <c r="C30" s="23" t="s">
        <v>39</v>
      </c>
      <c r="D30" s="22" t="s">
        <v>9</v>
      </c>
      <c r="E30" s="20"/>
    </row>
    <row r="31" spans="2:5" s="21" customFormat="1" x14ac:dyDescent="0.25">
      <c r="B31" s="22" t="s">
        <v>40</v>
      </c>
      <c r="C31" s="23" t="s">
        <v>41</v>
      </c>
      <c r="D31" s="22" t="s">
        <v>9</v>
      </c>
      <c r="E31" s="20"/>
    </row>
    <row r="32" spans="2:5" s="21" customFormat="1" x14ac:dyDescent="0.25">
      <c r="B32" s="22" t="s">
        <v>42</v>
      </c>
      <c r="C32" s="23" t="s">
        <v>43</v>
      </c>
      <c r="D32" s="22" t="s">
        <v>9</v>
      </c>
      <c r="E32" s="20"/>
    </row>
    <row r="33" spans="2:5" s="21" customFormat="1" x14ac:dyDescent="0.25">
      <c r="B33" s="22" t="s">
        <v>44</v>
      </c>
      <c r="C33" s="23" t="s">
        <v>45</v>
      </c>
      <c r="D33" s="22" t="s">
        <v>9</v>
      </c>
      <c r="E33" s="20"/>
    </row>
    <row r="34" spans="2:5" s="21" customFormat="1" x14ac:dyDescent="0.25">
      <c r="B34" s="22" t="s">
        <v>46</v>
      </c>
      <c r="C34" s="23" t="s">
        <v>47</v>
      </c>
      <c r="D34" s="22" t="s">
        <v>9</v>
      </c>
      <c r="E34" s="20"/>
    </row>
    <row r="35" spans="2:5" s="21" customFormat="1" x14ac:dyDescent="0.25">
      <c r="B35" s="22" t="s">
        <v>48</v>
      </c>
      <c r="C35" s="23" t="s">
        <v>49</v>
      </c>
      <c r="D35" s="22" t="s">
        <v>9</v>
      </c>
      <c r="E35" s="20"/>
    </row>
    <row r="36" spans="2:5" s="21" customFormat="1" x14ac:dyDescent="0.25">
      <c r="B36" s="22" t="s">
        <v>50</v>
      </c>
      <c r="C36" s="25" t="s">
        <v>51</v>
      </c>
      <c r="D36" s="22" t="s">
        <v>9</v>
      </c>
      <c r="E36" s="20"/>
    </row>
    <row r="37" spans="2:5" s="21" customFormat="1" x14ac:dyDescent="0.25">
      <c r="B37" s="22" t="s">
        <v>52</v>
      </c>
      <c r="C37" s="23" t="s">
        <v>53</v>
      </c>
      <c r="D37" s="22" t="s">
        <v>9</v>
      </c>
      <c r="E37" s="20"/>
    </row>
    <row r="38" spans="2:5" s="21" customFormat="1" x14ac:dyDescent="0.25">
      <c r="B38" s="22" t="s">
        <v>54</v>
      </c>
      <c r="C38" s="23" t="s">
        <v>55</v>
      </c>
      <c r="D38" s="22" t="s">
        <v>9</v>
      </c>
      <c r="E38" s="20"/>
    </row>
    <row r="39" spans="2:5" s="19" customFormat="1" ht="30" x14ac:dyDescent="0.25">
      <c r="B39" s="22" t="s">
        <v>56</v>
      </c>
      <c r="C39" s="23" t="s">
        <v>57</v>
      </c>
      <c r="D39" s="22" t="s">
        <v>9</v>
      </c>
      <c r="E39" s="20"/>
    </row>
    <row r="40" spans="2:5" s="21" customFormat="1" ht="30" x14ac:dyDescent="0.25">
      <c r="B40" s="22" t="s">
        <v>58</v>
      </c>
      <c r="C40" s="23" t="s">
        <v>59</v>
      </c>
      <c r="D40" s="22" t="s">
        <v>9</v>
      </c>
      <c r="E40" s="20"/>
    </row>
    <row r="41" spans="2:5" s="21" customFormat="1" x14ac:dyDescent="0.25">
      <c r="B41" s="26" t="s">
        <v>60</v>
      </c>
      <c r="C41" s="23" t="s">
        <v>61</v>
      </c>
      <c r="D41" s="22" t="s">
        <v>9</v>
      </c>
      <c r="E41" s="20"/>
    </row>
    <row r="42" spans="2:5" s="19" customFormat="1" ht="28.5" x14ac:dyDescent="0.25">
      <c r="B42" s="16" t="s">
        <v>62</v>
      </c>
      <c r="C42" s="17" t="s">
        <v>63</v>
      </c>
      <c r="D42" s="16" t="s">
        <v>9</v>
      </c>
      <c r="E42" s="18">
        <f t="shared" ref="E42" si="4">E43+E46+E47+E48+E49</f>
        <v>2334.0891200000001</v>
      </c>
    </row>
    <row r="43" spans="2:5" s="19" customFormat="1" ht="14.25" x14ac:dyDescent="0.25">
      <c r="B43" s="16" t="s">
        <v>64</v>
      </c>
      <c r="C43" s="27" t="s">
        <v>65</v>
      </c>
      <c r="D43" s="16" t="s">
        <v>9</v>
      </c>
      <c r="E43" s="18">
        <f>E44*E45</f>
        <v>0</v>
      </c>
    </row>
    <row r="44" spans="2:5" s="19" customFormat="1" x14ac:dyDescent="0.25">
      <c r="B44" s="22" t="s">
        <v>66</v>
      </c>
      <c r="C44" s="28" t="s">
        <v>67</v>
      </c>
      <c r="D44" s="29" t="s">
        <v>68</v>
      </c>
      <c r="E44" s="20"/>
    </row>
    <row r="45" spans="2:5" s="21" customFormat="1" x14ac:dyDescent="0.25">
      <c r="B45" s="22" t="s">
        <v>69</v>
      </c>
      <c r="C45" s="28" t="s">
        <v>70</v>
      </c>
      <c r="D45" s="29" t="s">
        <v>71</v>
      </c>
      <c r="E45" s="20"/>
    </row>
    <row r="46" spans="2:5" s="21" customFormat="1" ht="15" customHeight="1" x14ac:dyDescent="0.25">
      <c r="B46" s="16" t="s">
        <v>72</v>
      </c>
      <c r="C46" s="27" t="s">
        <v>73</v>
      </c>
      <c r="D46" s="16" t="s">
        <v>9</v>
      </c>
      <c r="E46" s="20"/>
    </row>
    <row r="47" spans="2:5" s="19" customFormat="1" ht="14.25" x14ac:dyDescent="0.25">
      <c r="B47" s="16" t="s">
        <v>74</v>
      </c>
      <c r="C47" s="27" t="s">
        <v>75</v>
      </c>
      <c r="D47" s="16" t="s">
        <v>9</v>
      </c>
      <c r="E47" s="18">
        <f>[1]ТН!N17</f>
        <v>0</v>
      </c>
    </row>
    <row r="48" spans="2:5" s="21" customFormat="1" x14ac:dyDescent="0.25">
      <c r="B48" s="16" t="s">
        <v>76</v>
      </c>
      <c r="C48" s="27" t="s">
        <v>77</v>
      </c>
      <c r="D48" s="16" t="s">
        <v>9</v>
      </c>
      <c r="E48" s="20"/>
    </row>
    <row r="49" spans="2:5" s="21" customFormat="1" x14ac:dyDescent="0.25">
      <c r="B49" s="16" t="s">
        <v>78</v>
      </c>
      <c r="C49" s="27" t="s">
        <v>79</v>
      </c>
      <c r="D49" s="16" t="s">
        <v>9</v>
      </c>
      <c r="E49" s="18">
        <f>[1]ХВС!N17</f>
        <v>2334.0891200000001</v>
      </c>
    </row>
    <row r="50" spans="2:5" s="21" customFormat="1" x14ac:dyDescent="0.25">
      <c r="B50" s="16" t="s">
        <v>80</v>
      </c>
      <c r="C50" s="17" t="s">
        <v>81</v>
      </c>
      <c r="D50" s="16" t="s">
        <v>9</v>
      </c>
      <c r="E50" s="18">
        <f>E51+E52</f>
        <v>68.790000000000006</v>
      </c>
    </row>
    <row r="51" spans="2:5" s="21" customFormat="1" x14ac:dyDescent="0.25">
      <c r="B51" s="30" t="s">
        <v>82</v>
      </c>
      <c r="C51" s="31" t="s">
        <v>83</v>
      </c>
      <c r="D51" s="32" t="s">
        <v>9</v>
      </c>
      <c r="E51" s="20"/>
    </row>
    <row r="52" spans="2:5" s="21" customFormat="1" x14ac:dyDescent="0.25">
      <c r="B52" s="30" t="s">
        <v>84</v>
      </c>
      <c r="C52" s="31" t="s">
        <v>85</v>
      </c>
      <c r="D52" s="32" t="s">
        <v>9</v>
      </c>
      <c r="E52" s="20">
        <v>68.790000000000006</v>
      </c>
    </row>
    <row r="53" spans="2:5" s="21" customFormat="1" x14ac:dyDescent="0.25">
      <c r="B53" s="15" t="s">
        <v>86</v>
      </c>
      <c r="C53" s="33" t="s">
        <v>87</v>
      </c>
      <c r="D53" s="34" t="s">
        <v>9</v>
      </c>
      <c r="E53" s="18">
        <f>E54+E55</f>
        <v>0</v>
      </c>
    </row>
    <row r="54" spans="2:5" s="21" customFormat="1" ht="30" x14ac:dyDescent="0.25">
      <c r="B54" s="30" t="s">
        <v>88</v>
      </c>
      <c r="C54" s="31" t="s">
        <v>89</v>
      </c>
      <c r="D54" s="32" t="s">
        <v>9</v>
      </c>
      <c r="E54" s="20"/>
    </row>
    <row r="55" spans="2:5" s="21" customFormat="1" ht="30" x14ac:dyDescent="0.25">
      <c r="B55" s="30" t="s">
        <v>90</v>
      </c>
      <c r="C55" s="31" t="s">
        <v>91</v>
      </c>
      <c r="D55" s="32" t="s">
        <v>9</v>
      </c>
      <c r="E55" s="20"/>
    </row>
    <row r="56" spans="2:5" s="21" customFormat="1" x14ac:dyDescent="0.25">
      <c r="B56" s="16" t="s">
        <v>92</v>
      </c>
      <c r="C56" s="35" t="s">
        <v>93</v>
      </c>
      <c r="D56" s="16" t="s">
        <v>9</v>
      </c>
      <c r="E56" s="20"/>
    </row>
    <row r="57" spans="2:5" s="21" customFormat="1" x14ac:dyDescent="0.25">
      <c r="B57" s="16" t="s">
        <v>94</v>
      </c>
      <c r="C57" s="36" t="s">
        <v>95</v>
      </c>
      <c r="D57" s="16" t="s">
        <v>9</v>
      </c>
      <c r="E57" s="18">
        <f>E15+E25+E42+E50+E56+E53</f>
        <v>3972.1287650000004</v>
      </c>
    </row>
    <row r="58" spans="2:5" s="21" customFormat="1" x14ac:dyDescent="0.25">
      <c r="B58" s="16" t="s">
        <v>96</v>
      </c>
      <c r="C58" s="37" t="s">
        <v>97</v>
      </c>
      <c r="D58" s="16" t="s">
        <v>98</v>
      </c>
      <c r="E58" s="20">
        <f>[1]Баланс!N27</f>
        <v>77.691000000000003</v>
      </c>
    </row>
    <row r="59" spans="2:5" s="21" customFormat="1" x14ac:dyDescent="0.25">
      <c r="B59" s="38" t="s">
        <v>99</v>
      </c>
      <c r="C59" s="39" t="s">
        <v>100</v>
      </c>
      <c r="D59" s="16" t="s">
        <v>101</v>
      </c>
      <c r="E59" s="40">
        <f t="shared" ref="E59:E60" si="5">IF(E$58=0,0,E$57/E$58)</f>
        <v>51.127270404551368</v>
      </c>
    </row>
    <row r="60" spans="2:5" s="21" customFormat="1" x14ac:dyDescent="0.25">
      <c r="B60" s="22" t="s">
        <v>102</v>
      </c>
      <c r="C60" s="41" t="s">
        <v>103</v>
      </c>
      <c r="D60" s="22" t="s">
        <v>101</v>
      </c>
      <c r="E60" s="20">
        <f t="shared" si="5"/>
        <v>51.127270404551368</v>
      </c>
    </row>
    <row r="61" spans="2:5" s="19" customFormat="1" x14ac:dyDescent="0.25">
      <c r="B61" s="22" t="s">
        <v>104</v>
      </c>
      <c r="C61" s="41" t="s">
        <v>105</v>
      </c>
      <c r="D61" s="22" t="s">
        <v>101</v>
      </c>
      <c r="E61" s="20">
        <f>IF(E58=0,0,(E57-E60*(E58/2))/(E58/2))</f>
        <v>51.127270404551368</v>
      </c>
    </row>
  </sheetData>
  <mergeCells count="10">
    <mergeCell ref="E12:E13"/>
    <mergeCell ref="D11:D13"/>
    <mergeCell ref="B3:E3"/>
    <mergeCell ref="B5:E5"/>
    <mergeCell ref="B6:E6"/>
    <mergeCell ref="B7:E7"/>
    <mergeCell ref="B8:E8"/>
    <mergeCell ref="B10:D10"/>
    <mergeCell ref="B11:B13"/>
    <mergeCell ref="C11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теплоноситель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2024-06-24T09:25:41Z</dcterms:modified>
</cp:coreProperties>
</file>